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apservicecombr-my.sharepoint.com/personal/spalazzo_sapservice_com_br/Documents/Documentos/SAP Curso 28 GB/MND/Métodos/HDD/Planilhas/Planilha SAP/"/>
    </mc:Choice>
  </mc:AlternateContent>
  <xr:revisionPtr revIDLastSave="34" documentId="11_52AA5E75C1408DB32AC13442B75966D87C963FEB" xr6:coauthVersionLast="47" xr6:coauthVersionMax="47" xr10:uidLastSave="{5F67BDF1-79E0-4BEC-9A8C-CE8FA76B2FE8}"/>
  <bookViews>
    <workbookView xWindow="-108" yWindow="-108" windowWidth="23256" windowHeight="12456" xr2:uid="{00000000-000D-0000-FFFF-FFFF00000000}"/>
  </bookViews>
  <sheets>
    <sheet name="Input,Pulling force" sheetId="1" r:id="rId1"/>
    <sheet name="RA" sheetId="3" r:id="rId2"/>
  </sheets>
  <definedNames>
    <definedName name="Alfa">'Input,Pulling force'!$F$10</definedName>
    <definedName name="_xlnm.Print_Area" localSheetId="0">'Input,Pulling force'!$A$1:$M$35</definedName>
    <definedName name="Fd">'Input,Pulling force'!$E$4</definedName>
    <definedName name="Fs">'Input,Pulling force'!$F$9</definedName>
    <definedName name="Fsp">'Input,Pulling force'!$E$3</definedName>
    <definedName name="Id">'Input,Pulling force'!$F$4</definedName>
    <definedName name="Lp">'Input,Pulling force'!$F$11</definedName>
    <definedName name="Md">'Input,Pulling force'!$F$8</definedName>
    <definedName name="Od">'Input,Pulling force'!$F$3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8" i="1"/>
  <c r="G5" i="1"/>
  <c r="H4" i="1"/>
  <c r="H11" i="1"/>
  <c r="E5" i="3"/>
  <c r="H29" i="1" s="1"/>
  <c r="H30" i="1" s="1"/>
  <c r="A4" i="3"/>
  <c r="C7" i="3" s="1"/>
  <c r="A1" i="3"/>
  <c r="A3" i="3" s="1"/>
  <c r="A6" i="3" s="1"/>
  <c r="H3" i="1"/>
  <c r="C1" i="3"/>
  <c r="D13" i="1" s="1"/>
  <c r="C2" i="3"/>
  <c r="C3" i="3" s="1"/>
  <c r="D15" i="1" s="1"/>
  <c r="A2" i="3"/>
  <c r="C5" i="3" l="1"/>
  <c r="D14" i="1"/>
  <c r="G6" i="1"/>
  <c r="A7" i="3"/>
  <c r="D29" i="1" s="1"/>
  <c r="D30" i="1" s="1"/>
  <c r="D17" i="1"/>
  <c r="D16" i="1"/>
  <c r="C6" i="3"/>
  <c r="F29" i="1" l="1"/>
  <c r="F30" i="1" s="1"/>
</calcChain>
</file>

<file path=xl/sharedStrings.xml><?xml version="1.0" encoding="utf-8"?>
<sst xmlns="http://schemas.openxmlformats.org/spreadsheetml/2006/main" count="53" uniqueCount="39">
  <si>
    <t>Input</t>
  </si>
  <si>
    <t>mm</t>
  </si>
  <si>
    <t>Kg</t>
  </si>
  <si>
    <t>Kg/m</t>
  </si>
  <si>
    <t>Kg/dm3</t>
  </si>
  <si>
    <t>(Default 1.25)</t>
  </si>
  <si>
    <t>Lifting force</t>
  </si>
  <si>
    <t>m</t>
  </si>
  <si>
    <t>"</t>
  </si>
  <si>
    <t xml:space="preserve"> Estimated pulling forces in HDD</t>
  </si>
  <si>
    <t xml:space="preserve">However, underground conditions may vary and information in the program is to be used as a guideline only. </t>
  </si>
  <si>
    <t>No liability is assumed by the creators of these calculations through the use of this program.”</t>
  </si>
  <si>
    <t xml:space="preserve">The information contained in this program is based on widely accepted calculation methods. </t>
  </si>
  <si>
    <t>Below program calculates an estimated pulling force on the product taking buoyancy, soilfriction, fluid drag and capstan forces in consideration!</t>
  </si>
  <si>
    <t>degrees</t>
  </si>
  <si>
    <t>(Default 0.5 on ground, 0.1 on rollers)</t>
  </si>
  <si>
    <t>RESULT</t>
  </si>
  <si>
    <t>Lbs</t>
  </si>
  <si>
    <t>ft</t>
  </si>
  <si>
    <t>Diametro Externo do Tubo em mm</t>
  </si>
  <si>
    <t>Diametro interno do Tubo em mm</t>
  </si>
  <si>
    <t>Peso Calculado para o PEAD(0.99Kg/dm3)</t>
  </si>
  <si>
    <t>Peso Calculado para o Aço(7.8Kg/dm3)</t>
  </si>
  <si>
    <t>Peso do Produto por m</t>
  </si>
  <si>
    <t>Densidade da Lama</t>
  </si>
  <si>
    <t>Coeficiente de atrito superficial</t>
  </si>
  <si>
    <t>Variação angular total (graus)</t>
  </si>
  <si>
    <t>Comprimento do tubo  (m)</t>
  </si>
  <si>
    <t xml:space="preserve">Resistência à tração em kg </t>
  </si>
  <si>
    <t>% cortados</t>
  </si>
  <si>
    <t>Soma dos Desvios horizontais e Verticais</t>
  </si>
  <si>
    <t>Peso Vazio</t>
  </si>
  <si>
    <t>Peso cheio d´água</t>
  </si>
  <si>
    <t>* Peso  fundo do furo cheio</t>
  </si>
  <si>
    <t>* Peso fundo de furo vazio</t>
  </si>
  <si>
    <t>Peso no fundo do poço (kg/m) selecione uma (*)</t>
  </si>
  <si>
    <t>Força de Puxada (Metrico)</t>
  </si>
  <si>
    <t>Força de Puxada (Imperial)</t>
  </si>
  <si>
    <t>As informações contidas neste programa são baseadas em métodos de cálculo amplamente aceitos. No entanto, as condições subterrâneas podem variar e as informações do programa devem ser usadas apenas como diretrizes. Nenhum responsabilidade é assumida pelos criadores e divulgadores desses cálculos por meio do uso deste programa."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</si>
</sst>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3.3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12"/>
      <color rgb="FFFF0000"/>
      <name val="Arial"/>
      <family val="2"/>
    </font>
    <font>
      <sz val="10"/>
      <color theme="0"/>
      <name val="Arial"/>
      <family val="2"/>
    </font>
    <font>
      <sz val="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Protection="1">
      <protection hidden="1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/>
    <xf numFmtId="2" fontId="0" fillId="5" borderId="0" xfId="0" applyNumberFormat="1" applyFill="1"/>
    <xf numFmtId="0" fontId="0" fillId="3" borderId="1" xfId="0" applyFill="1" applyBorder="1" applyAlignment="1">
      <alignment horizontal="center"/>
    </xf>
    <xf numFmtId="0" fontId="0" fillId="4" borderId="2" xfId="0" applyFill="1" applyBorder="1"/>
    <xf numFmtId="0" fontId="0" fillId="6" borderId="3" xfId="0" applyFill="1" applyBorder="1"/>
    <xf numFmtId="0" fontId="0" fillId="6" borderId="2" xfId="0" applyFill="1" applyBorder="1"/>
    <xf numFmtId="0" fontId="8" fillId="6" borderId="2" xfId="0" applyFont="1" applyFill="1" applyBorder="1"/>
    <xf numFmtId="1" fontId="0" fillId="6" borderId="4" xfId="0" applyNumberFormat="1" applyFill="1" applyBorder="1"/>
    <xf numFmtId="1" fontId="0" fillId="6" borderId="2" xfId="0" applyNumberFormat="1" applyFill="1" applyBorder="1"/>
    <xf numFmtId="0" fontId="0" fillId="0" borderId="5" xfId="0" applyBorder="1"/>
    <xf numFmtId="0" fontId="1" fillId="2" borderId="6" xfId="0" applyFont="1" applyFill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5" borderId="6" xfId="0" applyNumberFormat="1" applyFill="1" applyBorder="1"/>
    <xf numFmtId="0" fontId="0" fillId="5" borderId="5" xfId="0" applyFill="1" applyBorder="1"/>
    <xf numFmtId="0" fontId="0" fillId="5" borderId="6" xfId="0" applyFill="1" applyBorder="1"/>
    <xf numFmtId="0" fontId="9" fillId="5" borderId="0" xfId="0" applyFont="1" applyFill="1"/>
    <xf numFmtId="0" fontId="9" fillId="2" borderId="0" xfId="0" applyFont="1" applyFill="1"/>
    <xf numFmtId="0" fontId="8" fillId="2" borderId="0" xfId="0" applyFont="1" applyFill="1"/>
    <xf numFmtId="0" fontId="2" fillId="2" borderId="5" xfId="0" applyFont="1" applyFill="1" applyBorder="1"/>
    <xf numFmtId="0" fontId="8" fillId="0" borderId="0" xfId="0" applyFont="1" applyProtection="1">
      <protection hidden="1"/>
    </xf>
    <xf numFmtId="0" fontId="8" fillId="3" borderId="1" xfId="0" applyFont="1" applyFill="1" applyBorder="1" applyAlignment="1">
      <alignment horizontal="center"/>
    </xf>
    <xf numFmtId="164" fontId="0" fillId="4" borderId="4" xfId="0" applyNumberFormat="1" applyFill="1" applyBorder="1"/>
    <xf numFmtId="164" fontId="0" fillId="6" borderId="4" xfId="0" applyNumberFormat="1" applyFill="1" applyBorder="1"/>
    <xf numFmtId="164" fontId="0" fillId="6" borderId="9" xfId="0" applyNumberFormat="1" applyFill="1" applyBorder="1"/>
    <xf numFmtId="164" fontId="8" fillId="6" borderId="4" xfId="0" applyNumberFormat="1" applyFont="1" applyFill="1" applyBorder="1"/>
    <xf numFmtId="2" fontId="0" fillId="6" borderId="1" xfId="0" applyNumberFormat="1" applyFill="1" applyBorder="1" applyProtection="1">
      <protection hidden="1"/>
    </xf>
    <xf numFmtId="1" fontId="0" fillId="6" borderId="1" xfId="0" applyNumberFormat="1" applyFill="1" applyBorder="1"/>
    <xf numFmtId="0" fontId="10" fillId="6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2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1" fontId="12" fillId="0" borderId="0" xfId="0" applyNumberFormat="1" applyFont="1" applyAlignment="1" applyProtection="1">
      <alignment horizontal="center"/>
      <protection hidden="1"/>
    </xf>
    <xf numFmtId="1" fontId="0" fillId="6" borderId="16" xfId="0" applyNumberFormat="1" applyFill="1" applyBorder="1"/>
    <xf numFmtId="1" fontId="0" fillId="6" borderId="17" xfId="0" applyNumberFormat="1" applyFill="1" applyBorder="1"/>
    <xf numFmtId="0" fontId="7" fillId="5" borderId="6" xfId="0" applyFont="1" applyFill="1" applyBorder="1"/>
    <xf numFmtId="164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5" borderId="19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20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251460</xdr:colOff>
          <xdr:row>10</xdr:row>
          <xdr:rowOff>38100</xdr:rowOff>
        </xdr:from>
        <xdr:to>
          <xdr:col>9</xdr:col>
          <xdr:colOff>601980</xdr:colOff>
          <xdr:row>18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18</xdr:row>
          <xdr:rowOff>99060</xdr:rowOff>
        </xdr:from>
        <xdr:to>
          <xdr:col>10</xdr:col>
          <xdr:colOff>434340</xdr:colOff>
          <xdr:row>27</xdr:row>
          <xdr:rowOff>68580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84"/>
  <sheetViews>
    <sheetView tabSelected="1" zoomScale="85" zoomScaleNormal="85" workbookViewId="0">
      <selection activeCell="P25" sqref="P25"/>
    </sheetView>
  </sheetViews>
  <sheetFormatPr defaultRowHeight="13.2"/>
  <cols>
    <col min="1" max="1" width="9.44140625" customWidth="1"/>
    <col min="2" max="2" width="10.77734375" customWidth="1"/>
    <col min="3" max="3" width="11.5546875" customWidth="1"/>
    <col min="4" max="4" width="22" customWidth="1"/>
    <col min="5" max="5" width="9.21875" customWidth="1"/>
    <col min="10" max="10" width="13" customWidth="1"/>
    <col min="11" max="11" width="11.77734375" customWidth="1"/>
    <col min="12" max="12" width="13.77734375" bestFit="1" customWidth="1"/>
    <col min="13" max="13" width="8.21875" customWidth="1"/>
    <col min="14" max="14" width="8.44140625" customWidth="1"/>
    <col min="15" max="16" width="7.77734375" customWidth="1"/>
  </cols>
  <sheetData>
    <row r="1" spans="1:44" ht="30" customHeight="1" thickBot="1">
      <c r="A1" s="57" t="s">
        <v>9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40.5" customHeight="1">
      <c r="A2" s="15"/>
      <c r="B2" s="66" t="s">
        <v>13</v>
      </c>
      <c r="C2" s="66"/>
      <c r="D2" s="66"/>
      <c r="E2" s="66"/>
      <c r="F2" s="66"/>
      <c r="G2" s="66"/>
      <c r="H2" s="66"/>
      <c r="I2" s="66"/>
      <c r="J2" s="66"/>
      <c r="K2" s="1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3.2" customHeight="1">
      <c r="A3" s="19" t="s">
        <v>0</v>
      </c>
      <c r="B3" s="2"/>
      <c r="C3" s="2" t="s">
        <v>19</v>
      </c>
      <c r="D3" s="2"/>
      <c r="E3" s="52">
        <v>0.4</v>
      </c>
      <c r="F3" s="51">
        <v>406.4</v>
      </c>
      <c r="G3" s="2" t="s">
        <v>1</v>
      </c>
      <c r="H3" s="48">
        <f>F3/25.4</f>
        <v>16</v>
      </c>
      <c r="I3" s="2" t="s">
        <v>8</v>
      </c>
      <c r="J3" s="2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>
      <c r="A4" s="17"/>
      <c r="B4" s="2"/>
      <c r="C4" s="2" t="s">
        <v>20</v>
      </c>
      <c r="D4" s="2"/>
      <c r="E4" s="53">
        <v>1E-3</v>
      </c>
      <c r="F4" s="51">
        <v>387.4</v>
      </c>
      <c r="G4" s="2" t="s">
        <v>1</v>
      </c>
      <c r="H4" s="49">
        <f>F4/25.4</f>
        <v>15.251968503937007</v>
      </c>
      <c r="I4" s="2" t="s">
        <v>8</v>
      </c>
      <c r="J4" s="2"/>
      <c r="K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17"/>
      <c r="B5" s="2" t="s">
        <v>21</v>
      </c>
      <c r="C5" s="2"/>
      <c r="D5" s="2"/>
      <c r="E5" s="2"/>
      <c r="F5" s="20"/>
      <c r="G5" s="34">
        <f>((F3/100)^2-(F4/100)^2)*7.775</f>
        <v>11.726410500000025</v>
      </c>
      <c r="H5" s="2" t="s">
        <v>3</v>
      </c>
      <c r="I5" s="50">
        <f>(Od^2-Id^2)*0.785*10/9.81</f>
        <v>12068.834862385329</v>
      </c>
      <c r="J5" s="5" t="s">
        <v>28</v>
      </c>
      <c r="K5" s="21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>
      <c r="A6" s="17"/>
      <c r="B6" s="2" t="s">
        <v>22</v>
      </c>
      <c r="C6" s="2"/>
      <c r="D6" s="2"/>
      <c r="E6" s="2"/>
      <c r="F6" s="20"/>
      <c r="G6" s="34">
        <f>((F3/100)^2-(F4/100)^2)*61.261</f>
        <v>92.395065420000208</v>
      </c>
      <c r="H6" s="2" t="s">
        <v>3</v>
      </c>
      <c r="I6" s="2"/>
      <c r="J6" s="2"/>
      <c r="K6" s="1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>
      <c r="A7" s="17"/>
      <c r="B7" s="2"/>
      <c r="C7" s="2" t="s">
        <v>23</v>
      </c>
      <c r="D7" s="2"/>
      <c r="E7" s="2"/>
      <c r="F7" s="8">
        <v>154</v>
      </c>
      <c r="G7" s="2" t="s">
        <v>3</v>
      </c>
      <c r="H7" s="2"/>
      <c r="I7" s="2"/>
      <c r="J7" s="2"/>
      <c r="K7" s="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>
      <c r="A8" s="17"/>
      <c r="B8" s="2"/>
      <c r="C8" s="2" t="s">
        <v>24</v>
      </c>
      <c r="D8" s="2"/>
      <c r="E8" s="3"/>
      <c r="F8" s="8">
        <v>1.2</v>
      </c>
      <c r="G8" s="2" t="s">
        <v>4</v>
      </c>
      <c r="H8" s="24" t="s">
        <v>5</v>
      </c>
      <c r="I8" s="24"/>
      <c r="J8" s="36">
        <f>(Md-1)*60</f>
        <v>11.999999999999996</v>
      </c>
      <c r="K8" s="18" t="s">
        <v>29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>
      <c r="A9" s="22"/>
      <c r="B9" s="5"/>
      <c r="C9" s="6" t="s">
        <v>25</v>
      </c>
      <c r="D9" s="2"/>
      <c r="E9" s="3"/>
      <c r="F9" s="8">
        <v>0.5</v>
      </c>
      <c r="G9" s="2"/>
      <c r="H9" s="24" t="s">
        <v>15</v>
      </c>
      <c r="I9" s="24"/>
      <c r="J9" s="24"/>
      <c r="K9" s="23"/>
      <c r="L9" s="5"/>
      <c r="M9" s="5"/>
      <c r="N9" s="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>
      <c r="A10" s="22"/>
      <c r="B10" s="5"/>
      <c r="C10" s="6" t="s">
        <v>26</v>
      </c>
      <c r="D10" s="2"/>
      <c r="E10" s="3"/>
      <c r="F10" s="8">
        <v>16</v>
      </c>
      <c r="G10" s="6" t="s">
        <v>14</v>
      </c>
      <c r="H10" s="24" t="s">
        <v>30</v>
      </c>
      <c r="I10" s="24"/>
      <c r="J10" s="25"/>
      <c r="K10" s="23"/>
      <c r="L10" s="6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>
      <c r="A11" s="17"/>
      <c r="B11" s="2"/>
      <c r="C11" s="3" t="s">
        <v>27</v>
      </c>
      <c r="D11" s="2"/>
      <c r="E11" s="3"/>
      <c r="F11" s="8">
        <v>1000</v>
      </c>
      <c r="G11" s="2" t="s">
        <v>7</v>
      </c>
      <c r="H11" s="35">
        <f>Lp/0.3048</f>
        <v>3280.8398950131232</v>
      </c>
      <c r="I11" s="2" t="s">
        <v>18</v>
      </c>
      <c r="J11" s="2"/>
      <c r="K11" s="23"/>
      <c r="L11" s="6"/>
      <c r="M11" s="5"/>
      <c r="N11" s="5"/>
      <c r="O11" s="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>
      <c r="A12" s="27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3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>
      <c r="A13" s="17"/>
      <c r="B13" s="60" t="s">
        <v>6</v>
      </c>
      <c r="C13" s="60"/>
      <c r="D13" s="30">
        <f>RA!C1</f>
        <v>155.64108226560001</v>
      </c>
      <c r="E13" s="9" t="s">
        <v>3</v>
      </c>
      <c r="F13" s="2"/>
      <c r="G13" s="2"/>
      <c r="H13" s="2"/>
      <c r="I13" s="2"/>
      <c r="J13" s="2"/>
      <c r="K13" s="23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>
      <c r="A14" s="17"/>
      <c r="B14" s="60" t="s">
        <v>31</v>
      </c>
      <c r="C14" s="60"/>
      <c r="D14" s="31">
        <f>RA!C2</f>
        <v>154</v>
      </c>
      <c r="E14" s="11" t="s">
        <v>3</v>
      </c>
      <c r="F14" s="2"/>
      <c r="G14" s="2"/>
      <c r="H14" s="2"/>
      <c r="I14" s="2"/>
      <c r="J14" s="2"/>
      <c r="K14" s="18"/>
      <c r="L14" s="2"/>
      <c r="M14" s="2"/>
      <c r="N14" s="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>
      <c r="A15" s="17"/>
      <c r="B15" s="60" t="s">
        <v>32</v>
      </c>
      <c r="C15" s="60"/>
      <c r="D15" s="32">
        <f>RA!C3</f>
        <v>271.85685022799998</v>
      </c>
      <c r="E15" s="10" t="s">
        <v>3</v>
      </c>
      <c r="F15" s="2"/>
      <c r="G15" s="2"/>
      <c r="H15" s="2"/>
      <c r="I15" s="2"/>
      <c r="J15" s="2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s="5" customFormat="1">
      <c r="A16" s="22"/>
      <c r="B16" s="64" t="s">
        <v>34</v>
      </c>
      <c r="C16" s="64"/>
      <c r="D16" s="33">
        <f>ABS(D13-D14)</f>
        <v>1.641082265600005</v>
      </c>
      <c r="E16" s="12" t="s">
        <v>3</v>
      </c>
      <c r="K16" s="23"/>
      <c r="N16" s="2"/>
    </row>
    <row r="17" spans="1:44">
      <c r="A17" s="17"/>
      <c r="B17" s="65" t="s">
        <v>33</v>
      </c>
      <c r="C17" s="65"/>
      <c r="D17" s="33">
        <f>ABS(D13-D15)</f>
        <v>116.21576796239998</v>
      </c>
      <c r="E17" s="12" t="s">
        <v>3</v>
      </c>
      <c r="F17" s="2"/>
      <c r="G17" s="2"/>
      <c r="H17" s="2"/>
      <c r="I17" s="2"/>
      <c r="J17" s="2"/>
      <c r="K17" s="18"/>
      <c r="L17" s="2"/>
      <c r="M17" s="2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>
      <c r="A18" s="17"/>
      <c r="B18" s="37"/>
      <c r="C18" s="26" t="s">
        <v>35</v>
      </c>
      <c r="D18" s="26"/>
      <c r="E18" s="26"/>
      <c r="F18" s="29">
        <v>90</v>
      </c>
      <c r="G18" s="26" t="s">
        <v>3</v>
      </c>
      <c r="H18" s="2"/>
      <c r="I18" s="2"/>
      <c r="J18" s="2"/>
      <c r="K18" s="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>
      <c r="A19" s="17"/>
      <c r="B19" s="2"/>
      <c r="C19" s="2"/>
      <c r="D19" s="2"/>
      <c r="E19" s="2"/>
      <c r="F19" s="2"/>
      <c r="G19" s="2"/>
      <c r="H19" s="2"/>
      <c r="I19" s="2"/>
      <c r="J19" s="2"/>
      <c r="K19" s="18"/>
      <c r="L19" s="2"/>
      <c r="M19" s="2"/>
      <c r="N19" s="2"/>
      <c r="O19" s="6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>
      <c r="A20" s="17"/>
      <c r="B20" s="2"/>
      <c r="C20" s="2"/>
      <c r="D20" s="2"/>
      <c r="E20" s="2"/>
      <c r="F20" s="2"/>
      <c r="G20" s="2"/>
      <c r="H20" s="2"/>
      <c r="I20" s="2"/>
      <c r="J20" s="2"/>
      <c r="K20" s="18"/>
      <c r="L20" s="2"/>
      <c r="M20" s="2"/>
      <c r="N20" s="2"/>
      <c r="O20" s="6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>
      <c r="A21" s="17"/>
      <c r="B21" s="2"/>
      <c r="C21" s="2"/>
      <c r="D21" s="2"/>
      <c r="E21" s="2"/>
      <c r="F21" s="2"/>
      <c r="G21" s="2"/>
      <c r="H21" s="2"/>
      <c r="I21" s="2"/>
      <c r="J21" s="2"/>
      <c r="K21" s="1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>
      <c r="A22" s="17"/>
      <c r="B22" s="2"/>
      <c r="C22" s="2"/>
      <c r="D22" s="2"/>
      <c r="E22" s="2"/>
      <c r="F22" s="2"/>
      <c r="G22" s="2"/>
      <c r="H22" s="2"/>
      <c r="I22" s="2"/>
      <c r="J22" s="2"/>
      <c r="K22" s="1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>
      <c r="A23" s="17"/>
      <c r="B23" s="2"/>
      <c r="C23" s="2"/>
      <c r="D23" s="2"/>
      <c r="E23" s="2"/>
      <c r="F23" s="2"/>
      <c r="G23" s="2"/>
      <c r="H23" s="2"/>
      <c r="I23" s="2"/>
      <c r="J23" s="2"/>
      <c r="K23" s="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>
      <c r="A24" s="17"/>
      <c r="B24" s="2"/>
      <c r="C24" s="2"/>
      <c r="D24" s="2"/>
      <c r="E24" s="2"/>
      <c r="F24" s="2"/>
      <c r="G24" s="2"/>
      <c r="H24" s="2"/>
      <c r="I24" s="2"/>
      <c r="J24" s="2"/>
      <c r="K24" s="1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>
      <c r="A25" s="17"/>
      <c r="B25" s="2"/>
      <c r="C25" s="2"/>
      <c r="D25" s="2"/>
      <c r="E25" s="2"/>
      <c r="F25" s="2"/>
      <c r="G25" s="2"/>
      <c r="H25" s="2"/>
      <c r="I25" s="2"/>
      <c r="J25" s="2"/>
      <c r="K25" s="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>
      <c r="A26" s="17"/>
      <c r="B26" s="2"/>
      <c r="C26" s="2"/>
      <c r="D26" s="2"/>
      <c r="E26" s="2"/>
      <c r="F26" s="2"/>
      <c r="G26" s="2"/>
      <c r="H26" s="2"/>
      <c r="I26" s="2"/>
      <c r="J26" s="2"/>
      <c r="K26" s="1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>
      <c r="A27" s="17"/>
      <c r="B27" s="2"/>
      <c r="C27" s="2"/>
      <c r="D27" s="2"/>
      <c r="E27" s="2"/>
      <c r="F27" s="2"/>
      <c r="G27" s="2"/>
      <c r="H27" s="2"/>
      <c r="I27" s="2"/>
      <c r="J27" s="2"/>
      <c r="K27" s="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>
      <c r="A28" s="17"/>
      <c r="B28" s="2"/>
      <c r="C28" s="2"/>
      <c r="D28" s="2"/>
      <c r="E28" s="2"/>
      <c r="F28" s="2"/>
      <c r="G28" s="2"/>
      <c r="H28" s="2"/>
      <c r="I28" s="2"/>
      <c r="J28" s="2"/>
      <c r="K28" s="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>
      <c r="A29" s="61" t="s">
        <v>36</v>
      </c>
      <c r="B29" s="62"/>
      <c r="C29" s="63"/>
      <c r="D29" s="13">
        <f>SUM(RA!A5:A7)</f>
        <v>53021.909579145176</v>
      </c>
      <c r="E29" s="14" t="s">
        <v>2</v>
      </c>
      <c r="F29" s="13">
        <f>SUM(RA!C5:C7)</f>
        <v>66129.093951429371</v>
      </c>
      <c r="G29" s="14" t="s">
        <v>2</v>
      </c>
      <c r="H29" s="13">
        <f>SUM(RA!E5:E7)</f>
        <v>77000</v>
      </c>
      <c r="I29" s="14" t="s">
        <v>2</v>
      </c>
      <c r="J29" s="2"/>
      <c r="K29" s="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>
      <c r="A30" s="54" t="s">
        <v>37</v>
      </c>
      <c r="B30" s="55"/>
      <c r="C30" s="56"/>
      <c r="D30" s="45">
        <f>D29/0.455</f>
        <v>116531.66940471467</v>
      </c>
      <c r="E30" s="46" t="s">
        <v>17</v>
      </c>
      <c r="F30" s="45">
        <f>F29/0.455</f>
        <v>145338.66802511949</v>
      </c>
      <c r="G30" s="46" t="s">
        <v>17</v>
      </c>
      <c r="H30" s="45">
        <f>H29/0.455</f>
        <v>169230.76923076922</v>
      </c>
      <c r="I30" s="46" t="s">
        <v>17</v>
      </c>
      <c r="J30" s="5"/>
      <c r="K30" s="47"/>
      <c r="L30" s="5"/>
      <c r="M30" s="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>
      <c r="A31" s="68" t="s">
        <v>38</v>
      </c>
      <c r="B31" s="69"/>
      <c r="C31" s="69"/>
      <c r="D31" s="69"/>
      <c r="E31" s="69"/>
      <c r="F31" s="69"/>
      <c r="G31" s="69"/>
      <c r="H31" s="69"/>
      <c r="I31" s="69"/>
      <c r="J31" s="69"/>
      <c r="K31" s="70"/>
      <c r="L31" s="5"/>
      <c r="M31" s="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  <c r="L32" s="5"/>
      <c r="M32" s="5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3.8" thickBot="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5"/>
      <c r="M33" s="5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>
      <c r="A34" s="5"/>
      <c r="B34" s="5"/>
      <c r="C34" s="5"/>
      <c r="D34" s="7"/>
      <c r="E34" s="7"/>
      <c r="F34" s="7"/>
      <c r="G34" s="7"/>
      <c r="H34" s="7"/>
      <c r="I34" s="5"/>
      <c r="J34" s="5"/>
      <c r="K34" s="5"/>
      <c r="L34" s="5"/>
      <c r="M34" s="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>
      <c r="A35" s="5"/>
      <c r="B35" s="5"/>
      <c r="C35" s="5"/>
      <c r="D35" s="7"/>
      <c r="E35" s="7"/>
      <c r="F35" s="7"/>
      <c r="G35" s="7"/>
      <c r="H35" s="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6.8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6.8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6.8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4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4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4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4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4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4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4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4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4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4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4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N84" s="2"/>
    </row>
  </sheetData>
  <mergeCells count="10">
    <mergeCell ref="A31:K33"/>
    <mergeCell ref="A30:C30"/>
    <mergeCell ref="A1:K1"/>
    <mergeCell ref="B15:C15"/>
    <mergeCell ref="A29:C29"/>
    <mergeCell ref="B16:C16"/>
    <mergeCell ref="B17:C17"/>
    <mergeCell ref="B2:J2"/>
    <mergeCell ref="B13:C13"/>
    <mergeCell ref="B14:C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orientation="landscape" horizontalDpi="4294967293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Sketch.Drawing.7" shapeId="1026" r:id="rId4">
          <objectPr defaultSize="0" autoPict="0" r:id="rId5">
            <anchor moveWithCells="1">
              <from>
                <xdr:col>8</xdr:col>
                <xdr:colOff>251460</xdr:colOff>
                <xdr:row>10</xdr:row>
                <xdr:rowOff>38100</xdr:rowOff>
              </from>
              <to>
                <xdr:col>9</xdr:col>
                <xdr:colOff>601980</xdr:colOff>
                <xdr:row>18</xdr:row>
                <xdr:rowOff>38100</xdr:rowOff>
              </to>
            </anchor>
          </objectPr>
        </oleObject>
      </mc:Choice>
      <mc:Fallback>
        <oleObject progId="AutoSketch.Drawing.7" shapeId="1026" r:id="rId4"/>
      </mc:Fallback>
    </mc:AlternateContent>
    <mc:AlternateContent xmlns:mc="http://schemas.openxmlformats.org/markup-compatibility/2006">
      <mc:Choice Requires="x14">
        <oleObject progId="AutoSketch.Drawing.7" shapeId="1027" r:id="rId6">
          <objectPr defaultSize="0" autoPict="0" r:id="rId7">
            <anchor moveWithCells="1">
              <from>
                <xdr:col>3</xdr:col>
                <xdr:colOff>144780</xdr:colOff>
                <xdr:row>18</xdr:row>
                <xdr:rowOff>99060</xdr:rowOff>
              </from>
              <to>
                <xdr:col>10</xdr:col>
                <xdr:colOff>434340</xdr:colOff>
                <xdr:row>27</xdr:row>
                <xdr:rowOff>68580</xdr:rowOff>
              </to>
            </anchor>
          </objectPr>
        </oleObject>
      </mc:Choice>
      <mc:Fallback>
        <oleObject progId="AutoSketch.Drawing.7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topLeftCell="A8" zoomScale="80" workbookViewId="0">
      <selection activeCell="H46" sqref="H46"/>
    </sheetView>
  </sheetViews>
  <sheetFormatPr defaultRowHeight="13.2"/>
  <cols>
    <col min="3" max="3" width="13" customWidth="1"/>
    <col min="5" max="5" width="12.21875" customWidth="1"/>
  </cols>
  <sheetData>
    <row r="1" spans="1:12" s="40" customFormat="1" hidden="1">
      <c r="A1" s="41">
        <f>Alfa/57.295</f>
        <v>0.27925647962300376</v>
      </c>
      <c r="B1" s="41"/>
      <c r="C1" s="42">
        <f>('Input,Pulling force'!F3/100)^2*7.853*'Input,Pulling force'!F8</f>
        <v>155.64108226560001</v>
      </c>
      <c r="D1" s="42"/>
      <c r="E1" s="43"/>
      <c r="F1" s="28"/>
      <c r="G1" s="28"/>
      <c r="H1" s="28"/>
      <c r="I1" s="1"/>
      <c r="J1" s="1"/>
      <c r="K1" s="38"/>
      <c r="L1" s="39"/>
    </row>
    <row r="2" spans="1:12" s="40" customFormat="1" hidden="1">
      <c r="A2" s="41">
        <f>1/(2.718281^(-1*(Fsp/2)*A1))</f>
        <v>1.0574404083438826</v>
      </c>
      <c r="B2" s="42"/>
      <c r="C2" s="42">
        <f>'Input,Pulling force'!F7</f>
        <v>154</v>
      </c>
      <c r="D2" s="42"/>
      <c r="E2" s="43"/>
      <c r="F2" s="28"/>
      <c r="G2" s="28"/>
      <c r="H2" s="28"/>
      <c r="I2" s="1"/>
      <c r="J2" s="1"/>
      <c r="K2" s="38"/>
      <c r="L2" s="39"/>
    </row>
    <row r="3" spans="1:12" s="40" customFormat="1" hidden="1">
      <c r="A3" s="41">
        <f>1/(2.718281^(-1*Fsp*A1))</f>
        <v>1.1181802171984772</v>
      </c>
      <c r="B3" s="42"/>
      <c r="C3" s="42">
        <f>C2+('Input,Pulling force'!F4/100)^2*7.853</f>
        <v>271.85685022799998</v>
      </c>
      <c r="D3" s="42"/>
      <c r="E3" s="42"/>
      <c r="F3" s="28"/>
      <c r="G3" s="28"/>
      <c r="H3" s="28"/>
      <c r="I3" s="1"/>
      <c r="J3" s="1"/>
      <c r="K3" s="38"/>
      <c r="L3" s="39"/>
    </row>
    <row r="4" spans="1:12" s="40" customFormat="1" hidden="1">
      <c r="A4" s="41">
        <f>3.14159*Od*Lp*10</f>
        <v>12767421.76</v>
      </c>
      <c r="B4" s="41"/>
      <c r="C4" s="43"/>
      <c r="D4" s="43"/>
      <c r="E4" s="43"/>
      <c r="F4" s="28"/>
      <c r="G4" s="28"/>
      <c r="H4" s="28"/>
      <c r="I4" s="1"/>
      <c r="J4" s="1"/>
      <c r="K4" s="38"/>
      <c r="L4" s="39"/>
    </row>
    <row r="5" spans="1:12" s="40" customFormat="1" hidden="1">
      <c r="A5" s="44">
        <v>0</v>
      </c>
      <c r="B5" s="44"/>
      <c r="C5" s="44">
        <f>E5/2*RA!A2</f>
        <v>40711.455721239479</v>
      </c>
      <c r="D5" s="44"/>
      <c r="E5" s="44">
        <f>Fs*'Input,Pulling force'!F7*Lp</f>
        <v>77000</v>
      </c>
      <c r="F5" s="28"/>
      <c r="G5" s="28"/>
      <c r="H5" s="28"/>
      <c r="I5" s="1"/>
      <c r="J5" s="1"/>
      <c r="K5" s="38"/>
      <c r="L5" s="39"/>
    </row>
    <row r="6" spans="1:12" s="40" customFormat="1" hidden="1">
      <c r="A6" s="44">
        <f>'Input,Pulling force'!F18*Fsp*Lp*RA!A3</f>
        <v>40254.487819145179</v>
      </c>
      <c r="B6" s="44"/>
      <c r="C6" s="44">
        <f>'Input,Pulling force'!F18*Fsp*Lp*0.5*RA!A2</f>
        <v>19033.927350189886</v>
      </c>
      <c r="D6" s="44"/>
      <c r="E6" s="44">
        <v>0</v>
      </c>
      <c r="F6" s="28"/>
      <c r="G6" s="28"/>
      <c r="H6" s="28"/>
      <c r="I6" s="1"/>
      <c r="J6" s="1"/>
      <c r="K6" s="38"/>
      <c r="L6" s="39"/>
    </row>
    <row r="7" spans="1:12" s="40" customFormat="1" hidden="1">
      <c r="A7" s="44">
        <f>RA!A4*Fd</f>
        <v>12767.421759999999</v>
      </c>
      <c r="B7" s="44"/>
      <c r="C7" s="44">
        <f>RA!A4/2*Fd</f>
        <v>6383.7108799999996</v>
      </c>
      <c r="D7" s="44"/>
      <c r="E7" s="44">
        <v>0</v>
      </c>
      <c r="F7" s="28"/>
      <c r="G7" s="28"/>
      <c r="H7" s="28"/>
      <c r="I7" s="1"/>
      <c r="J7" s="1"/>
      <c r="K7" s="38"/>
      <c r="L7" s="39"/>
    </row>
    <row r="8" spans="1:12">
      <c r="A8" t="s">
        <v>12</v>
      </c>
    </row>
    <row r="9" spans="1:12">
      <c r="A9" t="s">
        <v>10</v>
      </c>
    </row>
    <row r="10" spans="1:12">
      <c r="A10" t="s">
        <v>11</v>
      </c>
    </row>
  </sheetData>
  <sheetProtection password="F493" sheet="1"/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Input,Pulling force</vt:lpstr>
      <vt:lpstr>RA</vt:lpstr>
      <vt:lpstr>Alfa</vt:lpstr>
      <vt:lpstr>'Input,Pulling force'!Area_de_impressao</vt:lpstr>
      <vt:lpstr>Fd</vt:lpstr>
      <vt:lpstr>Fs</vt:lpstr>
      <vt:lpstr>Fsp</vt:lpstr>
      <vt:lpstr>Id</vt:lpstr>
      <vt:lpstr>Lp</vt:lpstr>
      <vt:lpstr>Md</vt:lpstr>
      <vt:lpstr>Od</vt:lpstr>
    </vt:vector>
  </TitlesOfParts>
  <Company>Vermeer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Albert</dc:creator>
  <cp:lastModifiedBy>Sergio Palazzo</cp:lastModifiedBy>
  <cp:lastPrinted>2009-11-03T11:25:18Z</cp:lastPrinted>
  <dcterms:created xsi:type="dcterms:W3CDTF">2002-06-24T06:07:40Z</dcterms:created>
  <dcterms:modified xsi:type="dcterms:W3CDTF">2026-05-31T18:57:53Z</dcterms:modified>
</cp:coreProperties>
</file>